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27900" windowHeight="12165" activeTab="0"/>
  </bookViews>
  <sheets>
    <sheet name="Megasquirt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Math'!$D$10:$H$10</definedName>
    <definedName name="Flow">'Background Math'!$D$12:$H$12</definedName>
    <definedName name="FP">'Background Math'!$I$4</definedName>
    <definedName name="FPIN">'Background Math'!$D$6:$H$6</definedName>
    <definedName name="FPX">'Megasquirt'!$B$14</definedName>
  </definedNames>
  <calcPr fullCalcOnLoad="1"/>
</workbook>
</file>

<file path=xl/sharedStrings.xml><?xml version="1.0" encoding="utf-8"?>
<sst xmlns="http://schemas.openxmlformats.org/spreadsheetml/2006/main" count="29" uniqueCount="24">
  <si>
    <t>OUTPUT</t>
  </si>
  <si>
    <t>Enter Base Fuel Pressure (psid)</t>
  </si>
  <si>
    <t># for Error</t>
  </si>
  <si>
    <t>Current Input Pressure (From Return Sheet)</t>
  </si>
  <si>
    <t>Pressure (error handling)</t>
  </si>
  <si>
    <t>%</t>
  </si>
  <si>
    <t>Dead Time @ 13.2 V</t>
  </si>
  <si>
    <t>Voltage</t>
  </si>
  <si>
    <t>Dead Time Voltage Curve</t>
  </si>
  <si>
    <t>Original</t>
  </si>
  <si>
    <t>New</t>
  </si>
  <si>
    <t>Dead Time</t>
  </si>
  <si>
    <t>Small PW</t>
  </si>
  <si>
    <t>Pressure</t>
  </si>
  <si>
    <t>13.2 V Dead Time</t>
  </si>
  <si>
    <t>INJECTOR DYNAMICS</t>
  </si>
  <si>
    <t>Flow</t>
  </si>
  <si>
    <t>(ms)</t>
  </si>
  <si>
    <t>(cc/min)</t>
  </si>
  <si>
    <t>Injector Size</t>
  </si>
  <si>
    <t>Implementation - JK</t>
  </si>
  <si>
    <t>Non-Linear Small Pulsewidths (ms)</t>
  </si>
  <si>
    <t>* 29 to 87 psid</t>
  </si>
  <si>
    <t>Data Update - JK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</si>
</sst>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Trebuchet MS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rgb="FFE58A21"/>
      <name val="Trebuchet MS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>
        <color rgb="FF1C7EC2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 style="thin">
        <color rgb="FF1C7EC2"/>
      </right>
      <top>
        <color indexed="63"/>
      </top>
      <bottom style="thin">
        <color rgb="FF1C7EC2"/>
      </bottom>
    </border>
    <border>
      <left style="thin">
        <color rgb="FF1C7EC2"/>
      </left>
      <right style="thin">
        <color rgb="FF1C7EC2"/>
      </right>
      <top style="thin">
        <color rgb="FF1C7EC2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7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7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7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8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9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2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6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7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6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1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179" applyNumberFormat="1" applyFont="1" applyBorder="1" applyAlignment="1" applyProtection="1">
      <alignment/>
      <protection hidden="1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3" fillId="0" borderId="0" xfId="165" applyFont="1" applyProtection="1">
      <alignment/>
      <protection hidden="1"/>
    </xf>
    <xf numFmtId="0" fontId="22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165" applyFont="1" applyBorder="1" applyAlignment="1" applyProtection="1">
      <alignment horizontal="center"/>
      <protection hidden="1"/>
    </xf>
    <xf numFmtId="1" fontId="23" fillId="0" borderId="0" xfId="179" applyNumberFormat="1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Border="1" applyAlignment="1" applyProtection="1">
      <alignment horizont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20" xfId="0" applyNumberFormat="1" applyFont="1" applyBorder="1" applyAlignment="1" applyProtection="1">
      <alignment horizontal="center"/>
      <protection hidden="1"/>
    </xf>
    <xf numFmtId="164" fontId="23" fillId="0" borderId="21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2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53" fillId="55" borderId="0" xfId="0" applyFont="1" applyFill="1" applyBorder="1" applyAlignment="1">
      <alignment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26" xfId="0" applyNumberFormat="1" applyFont="1" applyFill="1" applyBorder="1" applyAlignment="1" applyProtection="1">
      <alignment horizontal="center" vertical="center"/>
      <protection hidden="1"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2" fontId="23" fillId="0" borderId="24" xfId="0" applyNumberFormat="1" applyFont="1" applyFill="1" applyBorder="1" applyAlignment="1" applyProtection="1">
      <alignment horizontal="center" vertical="center"/>
      <protection hidden="1"/>
    </xf>
    <xf numFmtId="2" fontId="23" fillId="0" borderId="25" xfId="0" applyNumberFormat="1" applyFont="1" applyFill="1" applyBorder="1" applyAlignment="1" applyProtection="1">
      <alignment horizontal="center" vertical="center"/>
      <protection hidden="1"/>
    </xf>
    <xf numFmtId="2" fontId="23" fillId="0" borderId="25" xfId="0" applyNumberFormat="1" applyFont="1" applyFill="1" applyBorder="1" applyAlignment="1" applyProtection="1">
      <alignment horizontal="center"/>
      <protection hidden="1"/>
    </xf>
    <xf numFmtId="2" fontId="23" fillId="0" borderId="26" xfId="0" applyNumberFormat="1" applyFont="1" applyFill="1" applyBorder="1" applyAlignment="1" applyProtection="1">
      <alignment horizontal="center" vertic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0" fontId="21" fillId="55" borderId="0" xfId="0" applyFont="1" applyFill="1" applyAlignment="1">
      <alignment/>
    </xf>
    <xf numFmtId="164" fontId="22" fillId="0" borderId="0" xfId="0" applyNumberFormat="1" applyFont="1" applyBorder="1" applyAlignment="1" applyProtection="1">
      <alignment horizontal="center"/>
      <protection hidden="1"/>
    </xf>
    <xf numFmtId="166" fontId="23" fillId="0" borderId="0" xfId="0" applyNumberFormat="1" applyFont="1" applyFill="1" applyBorder="1" applyAlignment="1" applyProtection="1">
      <alignment horizontal="center"/>
      <protection hidden="1"/>
    </xf>
    <xf numFmtId="166" fontId="23" fillId="0" borderId="27" xfId="0" applyNumberFormat="1" applyFont="1" applyBorder="1" applyAlignment="1" applyProtection="1">
      <alignment horizontal="center"/>
      <protection hidden="1"/>
    </xf>
    <xf numFmtId="166" fontId="23" fillId="0" borderId="20" xfId="0" applyNumberFormat="1" applyFont="1" applyFill="1" applyBorder="1" applyAlignment="1" applyProtection="1">
      <alignment horizontal="center"/>
      <protection hidden="1"/>
    </xf>
    <xf numFmtId="166" fontId="23" fillId="0" borderId="20" xfId="0" applyNumberFormat="1" applyFont="1" applyBorder="1" applyAlignment="1" applyProtection="1">
      <alignment horizontal="center"/>
      <protection hidden="1"/>
    </xf>
    <xf numFmtId="166" fontId="23" fillId="0" borderId="28" xfId="0" applyNumberFormat="1" applyFont="1" applyBorder="1" applyAlignment="1" applyProtection="1">
      <alignment horizontal="center"/>
      <protection hidden="1"/>
    </xf>
    <xf numFmtId="166" fontId="23" fillId="0" borderId="22" xfId="0" applyNumberFormat="1" applyFont="1" applyFill="1" applyBorder="1" applyAlignment="1" applyProtection="1">
      <alignment horizontal="center"/>
      <protection hidden="1"/>
    </xf>
    <xf numFmtId="166" fontId="23" fillId="0" borderId="29" xfId="0" applyNumberFormat="1" applyFont="1" applyFill="1" applyBorder="1" applyAlignment="1" applyProtection="1">
      <alignment horizont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horizontal="center" vertical="center"/>
      <protection hidden="1"/>
    </xf>
    <xf numFmtId="166" fontId="23" fillId="0" borderId="21" xfId="0" applyNumberFormat="1" applyFont="1" applyBorder="1" applyAlignment="1" applyProtection="1">
      <alignment horizontal="center"/>
      <protection hidden="1"/>
    </xf>
    <xf numFmtId="166" fontId="23" fillId="0" borderId="22" xfId="0" applyNumberFormat="1" applyFont="1" applyBorder="1" applyAlignment="1" applyProtection="1">
      <alignment horizontal="center"/>
      <protection hidden="1"/>
    </xf>
    <xf numFmtId="166" fontId="23" fillId="0" borderId="23" xfId="0" applyNumberFormat="1" applyFont="1" applyFill="1" applyBorder="1" applyAlignment="1" applyProtection="1">
      <alignment horizontal="center"/>
      <protection hidden="1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4" fillId="56" borderId="0" xfId="0" applyNumberFormat="1" applyFont="1" applyFill="1" applyAlignment="1">
      <alignment/>
    </xf>
    <xf numFmtId="0" fontId="0" fillId="56" borderId="32" xfId="0" applyFont="1" applyFill="1" applyBorder="1" applyAlignment="1">
      <alignment/>
    </xf>
    <xf numFmtId="0" fontId="0" fillId="56" borderId="33" xfId="0" applyFill="1" applyBorder="1" applyAlignment="1">
      <alignment/>
    </xf>
    <xf numFmtId="0" fontId="0" fillId="56" borderId="34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35" xfId="0" applyFont="1" applyFill="1" applyBorder="1" applyAlignment="1">
      <alignment/>
    </xf>
    <xf numFmtId="0" fontId="0" fillId="56" borderId="36" xfId="0" applyFill="1" applyBorder="1" applyAlignment="1">
      <alignment/>
    </xf>
    <xf numFmtId="0" fontId="0" fillId="56" borderId="37" xfId="0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0" fontId="22" fillId="0" borderId="0" xfId="0" applyFont="1" applyAlignment="1" applyProtection="1">
      <alignment horizontal="right"/>
      <protection hidden="1"/>
    </xf>
    <xf numFmtId="164" fontId="0" fillId="0" borderId="38" xfId="165" applyNumberFormat="1" applyBorder="1" applyAlignment="1" applyProtection="1">
      <alignment horizontal="center"/>
      <protection hidden="1"/>
    </xf>
    <xf numFmtId="164" fontId="0" fillId="0" borderId="39" xfId="165" applyNumberFormat="1" applyBorder="1" applyAlignment="1" applyProtection="1">
      <alignment horizontal="center"/>
      <protection hidden="1"/>
    </xf>
    <xf numFmtId="164" fontId="0" fillId="0" borderId="40" xfId="165" applyNumberFormat="1" applyBorder="1" applyAlignment="1" applyProtection="1">
      <alignment horizontal="center"/>
      <protection hidden="1"/>
    </xf>
    <xf numFmtId="164" fontId="0" fillId="0" borderId="0" xfId="165" applyNumberFormat="1" applyBorder="1" applyAlignment="1" applyProtection="1">
      <alignment horizontal="center"/>
      <protection hidden="1"/>
    </xf>
    <xf numFmtId="0" fontId="23" fillId="0" borderId="31" xfId="0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166" fontId="23" fillId="0" borderId="38" xfId="0" applyNumberFormat="1" applyFont="1" applyBorder="1" applyAlignment="1" applyProtection="1">
      <alignment horizontal="center"/>
      <protection hidden="1"/>
    </xf>
    <xf numFmtId="166" fontId="23" fillId="0" borderId="39" xfId="0" applyNumberFormat="1" applyFont="1" applyBorder="1" applyAlignment="1" applyProtection="1">
      <alignment horizontal="center"/>
      <protection hidden="1"/>
    </xf>
    <xf numFmtId="166" fontId="23" fillId="0" borderId="40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0" fillId="55" borderId="0" xfId="0" applyFont="1" applyFill="1" applyAlignment="1" applyProtection="1">
      <alignment/>
      <protection hidden="1"/>
    </xf>
    <xf numFmtId="164" fontId="54" fillId="55" borderId="41" xfId="179" applyNumberFormat="1" applyFont="1" applyFill="1" applyBorder="1" applyAlignment="1" applyProtection="1">
      <alignment horizontal="center" vertical="center"/>
      <protection hidden="1"/>
    </xf>
    <xf numFmtId="0" fontId="54" fillId="55" borderId="0" xfId="0" applyFont="1" applyFill="1" applyAlignment="1" applyProtection="1">
      <alignment horizontal="left"/>
      <protection hidden="1"/>
    </xf>
    <xf numFmtId="0" fontId="53" fillId="55" borderId="0" xfId="0" applyFont="1" applyFill="1" applyBorder="1" applyAlignment="1" applyProtection="1">
      <alignment horizontal="left" vertical="center"/>
      <protection hidden="1"/>
    </xf>
    <xf numFmtId="0" fontId="53" fillId="55" borderId="0" xfId="0" applyFont="1" applyFill="1" applyAlignment="1" applyProtection="1">
      <alignment/>
      <protection hidden="1"/>
    </xf>
    <xf numFmtId="166" fontId="54" fillId="55" borderId="41" xfId="179" applyNumberFormat="1" applyFont="1" applyFill="1" applyBorder="1" applyAlignment="1" applyProtection="1">
      <alignment horizontal="center" vertical="center"/>
      <protection hidden="1"/>
    </xf>
    <xf numFmtId="0" fontId="54" fillId="55" borderId="41" xfId="0" applyFont="1" applyFill="1" applyBorder="1" applyAlignment="1" applyProtection="1">
      <alignment horizontal="center"/>
      <protection hidden="1"/>
    </xf>
    <xf numFmtId="164" fontId="54" fillId="55" borderId="42" xfId="0" applyNumberFormat="1" applyFont="1" applyFill="1" applyBorder="1" applyAlignment="1" applyProtection="1">
      <alignment horizontal="center" vertical="center"/>
      <protection hidden="1"/>
    </xf>
    <xf numFmtId="164" fontId="54" fillId="55" borderId="43" xfId="0" applyNumberFormat="1" applyFont="1" applyFill="1" applyBorder="1" applyAlignment="1" applyProtection="1">
      <alignment horizontal="center" vertical="center"/>
      <protection hidden="1"/>
    </xf>
    <xf numFmtId="2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44" xfId="0" applyNumberFormat="1" applyFont="1" applyFill="1" applyBorder="1" applyAlignment="1" applyProtection="1">
      <alignment horizontal="center" vertical="center"/>
      <protection hidden="1"/>
    </xf>
    <xf numFmtId="0" fontId="54" fillId="55" borderId="0" xfId="0" applyFont="1" applyFill="1" applyBorder="1" applyAlignment="1" applyProtection="1">
      <alignment/>
      <protection hidden="1"/>
    </xf>
    <xf numFmtId="164" fontId="23" fillId="0" borderId="0" xfId="0" applyNumberFormat="1" applyFont="1" applyAlignment="1" applyProtection="1">
      <alignment/>
      <protection hidden="1"/>
    </xf>
    <xf numFmtId="164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Border="1" applyAlignment="1" applyProtection="1">
      <alignment/>
      <protection hidden="1"/>
    </xf>
    <xf numFmtId="2" fontId="23" fillId="0" borderId="0" xfId="0" applyNumberFormat="1" applyFont="1" applyAlignment="1" applyProtection="1">
      <alignment/>
      <protection hidden="1"/>
    </xf>
    <xf numFmtId="166" fontId="54" fillId="55" borderId="42" xfId="0" applyNumberFormat="1" applyFont="1" applyFill="1" applyBorder="1" applyAlignment="1" applyProtection="1">
      <alignment horizontal="center" vertical="center"/>
      <protection hidden="1"/>
    </xf>
    <xf numFmtId="166" fontId="54" fillId="55" borderId="43" xfId="0" applyNumberFormat="1" applyFont="1" applyFill="1" applyBorder="1" applyAlignment="1" applyProtection="1">
      <alignment horizontal="center" vertical="center"/>
      <protection hidden="1"/>
    </xf>
    <xf numFmtId="166" fontId="60" fillId="55" borderId="41" xfId="179" applyNumberFormat="1" applyFont="1" applyFill="1" applyBorder="1" applyAlignment="1" applyProtection="1">
      <alignment horizontal="center" vertical="center"/>
      <protection locked="0"/>
    </xf>
    <xf numFmtId="0" fontId="61" fillId="55" borderId="0" xfId="0" applyFont="1" applyFill="1" applyAlignment="1">
      <alignment horizontal="center"/>
    </xf>
    <xf numFmtId="2" fontId="53" fillId="55" borderId="0" xfId="0" applyNumberFormat="1" applyFont="1" applyFill="1" applyBorder="1" applyAlignment="1" applyProtection="1">
      <alignment horizontal="center" vertical="center"/>
      <protection hidden="1"/>
    </xf>
    <xf numFmtId="0" fontId="53" fillId="55" borderId="0" xfId="0" applyFont="1" applyFill="1" applyAlignment="1" applyProtection="1">
      <alignment horizontal="center"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ID1700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>
      <c r="A1" s="17" t="s">
        <v>15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5">
      <c r="B13" s="18" t="s">
        <v>1</v>
      </c>
      <c r="C13" s="19"/>
      <c r="D13" s="19"/>
    </row>
    <row r="14" spans="2:14" ht="15">
      <c r="B14" s="129">
        <v>43.5</v>
      </c>
      <c r="C14" s="21" t="s">
        <v>22</v>
      </c>
      <c r="D14" s="19"/>
      <c r="E14" s="20"/>
      <c r="F14" s="130">
        <f>IF(FPX&lt;29,"** FUEL PRESSURE MUST BE BETWEEN 20 AND 116 PSID **",IF(FPX&gt;116,"** FUEL PRESSURE MUST BE BETWEEN 29 AND 116 PSID **",""))</f>
      </c>
      <c r="G14" s="130"/>
      <c r="H14" s="130"/>
      <c r="I14" s="130"/>
      <c r="J14" s="130"/>
      <c r="K14" s="130"/>
      <c r="L14" s="20"/>
      <c r="M14" s="19"/>
      <c r="N14" s="19"/>
    </row>
    <row r="15" spans="2:20" ht="1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5">
      <c r="B16" s="24" t="s">
        <v>6</v>
      </c>
      <c r="C16" s="66"/>
      <c r="G16" s="96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5">
      <c r="A17" s="110"/>
      <c r="B17" s="111">
        <f>'Background Math'!N10</f>
        <v>1.0739862135553886</v>
      </c>
      <c r="C17" s="112" t="s">
        <v>17</v>
      </c>
      <c r="D17" s="113"/>
      <c r="G17" s="28"/>
      <c r="H17" s="49"/>
      <c r="I17" s="29"/>
      <c r="J17" s="29"/>
      <c r="K17" s="29"/>
      <c r="L17" s="28"/>
      <c r="M17" s="49"/>
      <c r="N17" s="29"/>
      <c r="O17" s="29"/>
      <c r="P17" s="29"/>
      <c r="Q17" s="28"/>
      <c r="R17" s="29"/>
      <c r="S17" s="29"/>
      <c r="T17" s="29"/>
    </row>
    <row r="18" spans="1:20" ht="15">
      <c r="A18" s="110"/>
      <c r="B18" s="110"/>
      <c r="C18" s="110"/>
      <c r="D18" s="113"/>
      <c r="G18" s="28"/>
      <c r="H18" s="23"/>
      <c r="I18" s="29"/>
      <c r="J18" s="29"/>
      <c r="K18" s="29"/>
      <c r="L18" s="51"/>
      <c r="M18" s="23"/>
      <c r="N18" s="29"/>
      <c r="O18" s="29"/>
      <c r="P18" s="29"/>
      <c r="Q18" s="22"/>
      <c r="R18" s="51"/>
      <c r="S18" s="29"/>
      <c r="T18" s="29"/>
    </row>
    <row r="19" spans="1:20" ht="15">
      <c r="A19" s="110"/>
      <c r="B19" s="114" t="s">
        <v>19</v>
      </c>
      <c r="C19" s="110"/>
      <c r="D19" s="110"/>
      <c r="G19" s="52"/>
      <c r="H19" s="23"/>
      <c r="I19" s="29"/>
      <c r="J19" s="29"/>
      <c r="K19" s="29"/>
      <c r="L19" s="51"/>
      <c r="M19" s="23"/>
      <c r="N19" s="29"/>
      <c r="O19" s="29"/>
      <c r="P19" s="29"/>
      <c r="Q19" s="22"/>
      <c r="R19" s="51"/>
      <c r="S19" s="29"/>
      <c r="T19" s="29"/>
    </row>
    <row r="20" spans="1:20" ht="15">
      <c r="A20" s="110"/>
      <c r="B20" s="115">
        <f>'Background Math'!N12</f>
        <v>1727.1804601985561</v>
      </c>
      <c r="C20" s="112" t="s">
        <v>18</v>
      </c>
      <c r="D20" s="110"/>
      <c r="G20" s="28"/>
      <c r="H20" s="23"/>
      <c r="I20" s="29"/>
      <c r="J20" s="29"/>
      <c r="K20" s="29"/>
      <c r="L20" s="51"/>
      <c r="M20" s="23"/>
      <c r="N20" s="29"/>
      <c r="O20" s="29"/>
      <c r="P20" s="29"/>
      <c r="Q20" s="22"/>
      <c r="R20" s="51"/>
      <c r="S20" s="29"/>
      <c r="T20" s="29"/>
    </row>
    <row r="21" spans="1:20" ht="15">
      <c r="A21" s="110"/>
      <c r="B21" s="110"/>
      <c r="C21" s="110"/>
      <c r="D21" s="110"/>
      <c r="G21" s="29"/>
      <c r="H21" s="23"/>
      <c r="I21" s="29"/>
      <c r="J21" s="29"/>
      <c r="K21" s="29"/>
      <c r="L21" s="51"/>
      <c r="M21" s="23"/>
      <c r="N21" s="29"/>
      <c r="O21" s="29"/>
      <c r="P21" s="29"/>
      <c r="Q21" s="22"/>
      <c r="R21" s="51"/>
      <c r="S21" s="29"/>
      <c r="T21" s="29"/>
    </row>
    <row r="22" spans="1:20" ht="15">
      <c r="A22" s="132" t="s">
        <v>8</v>
      </c>
      <c r="B22" s="132"/>
      <c r="C22" s="132"/>
      <c r="D22" s="132"/>
      <c r="G22" s="29"/>
      <c r="H22" s="23"/>
      <c r="I22" s="29"/>
      <c r="J22" s="29"/>
      <c r="K22" s="29"/>
      <c r="L22" s="51"/>
      <c r="M22" s="23"/>
      <c r="N22" s="29"/>
      <c r="O22" s="29"/>
      <c r="P22" s="29"/>
      <c r="Q22" s="22"/>
      <c r="R22" s="51"/>
      <c r="S22" s="29"/>
      <c r="T22" s="29"/>
    </row>
    <row r="23" spans="1:20" ht="15">
      <c r="A23" s="110"/>
      <c r="B23" s="116" t="s">
        <v>7</v>
      </c>
      <c r="C23" s="116" t="s">
        <v>5</v>
      </c>
      <c r="D23" s="110"/>
      <c r="G23" s="29"/>
      <c r="H23" s="23"/>
      <c r="I23" s="29"/>
      <c r="J23" s="29"/>
      <c r="K23" s="29"/>
      <c r="L23" s="51"/>
      <c r="M23" s="23"/>
      <c r="N23" s="29"/>
      <c r="O23" s="29"/>
      <c r="P23" s="29"/>
      <c r="Q23" s="29"/>
      <c r="R23" s="29"/>
      <c r="S23" s="29"/>
      <c r="T23" s="29"/>
    </row>
    <row r="24" spans="1:20" ht="15">
      <c r="A24" s="110"/>
      <c r="B24" s="127">
        <f>'Background Math'!L15</f>
        <v>8</v>
      </c>
      <c r="C24" s="127">
        <f>'Background Math'!N15</f>
        <v>255.53791291399307</v>
      </c>
      <c r="D24" s="110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1:20" ht="15">
      <c r="A25" s="110"/>
      <c r="B25" s="127">
        <f>'Background Math'!L16</f>
        <v>9.6</v>
      </c>
      <c r="C25" s="127">
        <f>'Background Math'!N16</f>
        <v>176.7390581824057</v>
      </c>
      <c r="D25" s="110"/>
      <c r="G25" s="9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>
      <c r="A26" s="110"/>
      <c r="B26" s="127">
        <f>'Background Math'!L17</f>
        <v>11.2</v>
      </c>
      <c r="C26" s="127">
        <f>'Background Math'!N17</f>
        <v>131.62293412354873</v>
      </c>
      <c r="D26" s="110"/>
      <c r="G26" s="29"/>
      <c r="H26" s="49"/>
      <c r="I26" s="29"/>
      <c r="J26" s="29"/>
      <c r="K26" s="29"/>
      <c r="L26" s="28"/>
      <c r="M26" s="49"/>
      <c r="N26" s="29"/>
      <c r="O26" s="29"/>
      <c r="P26" s="29"/>
      <c r="Q26" s="28"/>
      <c r="R26" s="29"/>
      <c r="S26" s="29"/>
      <c r="T26" s="29"/>
    </row>
    <row r="27" spans="1:20" ht="15">
      <c r="A27" s="110"/>
      <c r="B27" s="127">
        <f>'Background Math'!L18</f>
        <v>12.8</v>
      </c>
      <c r="C27" s="127">
        <f>'Background Math'!N18</f>
        <v>104.89793173066137</v>
      </c>
      <c r="D27" s="110"/>
      <c r="G27" s="29"/>
      <c r="H27" s="23"/>
      <c r="I27" s="29"/>
      <c r="J27" s="29"/>
      <c r="K27" s="29"/>
      <c r="L27" s="51"/>
      <c r="M27" s="23"/>
      <c r="N27" s="29"/>
      <c r="O27" s="29"/>
      <c r="P27" s="29"/>
      <c r="Q27" s="22"/>
      <c r="R27" s="51"/>
      <c r="S27" s="29"/>
      <c r="T27" s="29"/>
    </row>
    <row r="28" spans="1:20" ht="15">
      <c r="A28" s="110"/>
      <c r="B28" s="127">
        <f>'Background Math'!L19</f>
        <v>14.4</v>
      </c>
      <c r="C28" s="127">
        <f>'Background Math'!N19</f>
        <v>86.49652430031412</v>
      </c>
      <c r="D28" s="110"/>
      <c r="G28" s="29"/>
      <c r="H28" s="23"/>
      <c r="I28" s="29"/>
      <c r="J28" s="29"/>
      <c r="K28" s="29"/>
      <c r="L28" s="51"/>
      <c r="M28" s="23"/>
      <c r="N28" s="29"/>
      <c r="O28" s="29"/>
      <c r="P28" s="29"/>
      <c r="Q28" s="22"/>
      <c r="R28" s="51"/>
      <c r="S28" s="29"/>
      <c r="T28" s="29"/>
    </row>
    <row r="29" spans="1:20" ht="15">
      <c r="A29" s="110"/>
      <c r="B29" s="128">
        <f>'Background Math'!L20</f>
        <v>16</v>
      </c>
      <c r="C29" s="128">
        <f>'Background Math'!N20</f>
        <v>74.6260331001149</v>
      </c>
      <c r="D29" s="110"/>
      <c r="G29" s="29"/>
      <c r="H29" s="23"/>
      <c r="I29" s="29"/>
      <c r="J29" s="29"/>
      <c r="K29" s="29"/>
      <c r="L29" s="51"/>
      <c r="M29" s="23"/>
      <c r="N29" s="29"/>
      <c r="O29" s="29"/>
      <c r="P29" s="29"/>
      <c r="Q29" s="22"/>
      <c r="R29" s="51"/>
      <c r="S29" s="29"/>
      <c r="T29" s="29"/>
    </row>
    <row r="30" spans="1:20" ht="15">
      <c r="A30" s="110"/>
      <c r="B30" s="119"/>
      <c r="C30" s="50"/>
      <c r="D30" s="110"/>
      <c r="G30" s="29"/>
      <c r="H30" s="23"/>
      <c r="I30" s="29"/>
      <c r="J30" s="29"/>
      <c r="K30" s="29"/>
      <c r="L30" s="51"/>
      <c r="M30" s="23"/>
      <c r="N30" s="29"/>
      <c r="O30" s="29"/>
      <c r="P30" s="29"/>
      <c r="Q30" s="22"/>
      <c r="R30" s="51"/>
      <c r="S30" s="29"/>
      <c r="T30" s="29"/>
    </row>
    <row r="31" spans="1:20" ht="15">
      <c r="A31" s="131" t="s">
        <v>21</v>
      </c>
      <c r="B31" s="131"/>
      <c r="C31" s="131"/>
      <c r="D31" s="131"/>
      <c r="G31" s="29"/>
      <c r="H31" s="23"/>
      <c r="I31" s="29"/>
      <c r="J31" s="29"/>
      <c r="K31" s="29"/>
      <c r="L31" s="51"/>
      <c r="M31" s="23"/>
      <c r="N31" s="29"/>
      <c r="O31" s="29"/>
      <c r="P31" s="29"/>
      <c r="Q31" s="22"/>
      <c r="R31" s="51"/>
      <c r="S31" s="29"/>
      <c r="T31" s="29"/>
    </row>
    <row r="32" spans="1:20" ht="15">
      <c r="A32" s="110"/>
      <c r="B32" s="116" t="s">
        <v>9</v>
      </c>
      <c r="C32" s="116" t="s">
        <v>10</v>
      </c>
      <c r="D32" s="110"/>
      <c r="G32" s="29"/>
      <c r="H32" s="23"/>
      <c r="I32" s="29"/>
      <c r="J32" s="29"/>
      <c r="K32" s="29"/>
      <c r="L32" s="51"/>
      <c r="M32" s="23"/>
      <c r="N32" s="29"/>
      <c r="O32" s="29"/>
      <c r="P32" s="29"/>
      <c r="Q32" s="29"/>
      <c r="R32" s="29"/>
      <c r="S32" s="29"/>
      <c r="T32" s="29"/>
    </row>
    <row r="33" spans="1:20" ht="15">
      <c r="A33" s="110"/>
      <c r="B33" s="120">
        <f>'Background Math'!L23</f>
        <v>0</v>
      </c>
      <c r="C33" s="120">
        <f>'Background Math'!N23</f>
        <v>0</v>
      </c>
      <c r="D33" s="110"/>
      <c r="E33" s="29"/>
      <c r="F33" s="29"/>
      <c r="G33" s="29"/>
      <c r="H33" s="29"/>
      <c r="I33" s="29"/>
      <c r="J33" s="29"/>
      <c r="K33" s="29"/>
      <c r="L33" s="51"/>
      <c r="M33" s="23"/>
      <c r="N33" s="29"/>
      <c r="O33" s="29"/>
      <c r="P33" s="29"/>
      <c r="Q33" s="29"/>
      <c r="R33" s="29"/>
      <c r="S33" s="29"/>
      <c r="T33" s="29"/>
    </row>
    <row r="34" spans="1:20" ht="15">
      <c r="A34" s="110"/>
      <c r="B34" s="117">
        <f>'Background Math'!L24</f>
        <v>0.16</v>
      </c>
      <c r="C34" s="117">
        <f>'Background Math'!N24</f>
        <v>0.32241022967991634</v>
      </c>
      <c r="D34" s="11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5">
      <c r="A35" s="110"/>
      <c r="B35" s="117">
        <f>'Background Math'!L25</f>
        <v>0.49</v>
      </c>
      <c r="C35" s="117">
        <f>'Background Math'!N25</f>
        <v>0.44461563620753236</v>
      </c>
      <c r="D35" s="11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>
      <c r="A36" s="110"/>
      <c r="B36" s="117">
        <f>'Background Math'!L26</f>
        <v>0.81</v>
      </c>
      <c r="C36" s="117">
        <f>'Background Math'!N26</f>
        <v>0.8311316637000365</v>
      </c>
      <c r="D36" s="121"/>
      <c r="E36" s="29"/>
      <c r="F36" s="29"/>
      <c r="G36" s="29"/>
      <c r="H36" s="29"/>
      <c r="I36" s="29"/>
      <c r="J36" s="29"/>
      <c r="K36" s="29"/>
      <c r="L36" s="29"/>
      <c r="M36" s="53"/>
      <c r="N36" s="29"/>
      <c r="O36" s="29"/>
      <c r="P36" s="29"/>
      <c r="Q36" s="29"/>
      <c r="R36" s="29"/>
      <c r="S36" s="29"/>
      <c r="T36" s="29"/>
    </row>
    <row r="37" spans="1:20" ht="15">
      <c r="A37" s="110"/>
      <c r="B37" s="117">
        <f>'Background Math'!L27</f>
        <v>1</v>
      </c>
      <c r="C37" s="117">
        <f>'Background Math'!N27</f>
        <v>0.9768073343550624</v>
      </c>
      <c r="D37" s="12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5">
      <c r="A38" s="110"/>
      <c r="B38" s="118">
        <f>'Background Math'!L28</f>
        <v>2</v>
      </c>
      <c r="C38" s="118">
        <f>'Background Math'!N28</f>
        <v>2</v>
      </c>
      <c r="D38" s="12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</sheetData>
  <sheetProtection password="C7F7" sheet="1"/>
  <mergeCells count="3">
    <mergeCell ref="F14:K14"/>
    <mergeCell ref="A31:D31"/>
    <mergeCell ref="A22:D22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87" customWidth="1"/>
    <col min="2" max="16384" width="9.140625" style="87" customWidth="1"/>
  </cols>
  <sheetData>
    <row r="1" ht="12.75">
      <c r="A1" s="86" t="s">
        <v>15</v>
      </c>
    </row>
    <row r="2" spans="2:9" ht="12.75">
      <c r="B2" s="88">
        <v>42443</v>
      </c>
      <c r="C2" s="89" t="s">
        <v>23</v>
      </c>
      <c r="D2" s="90"/>
      <c r="E2" s="90"/>
      <c r="F2" s="90"/>
      <c r="G2" s="90"/>
      <c r="H2" s="91"/>
      <c r="I2" s="92"/>
    </row>
    <row r="3" spans="3:9" ht="12.75">
      <c r="C3" s="93"/>
      <c r="D3" s="94"/>
      <c r="E3" s="94"/>
      <c r="F3" s="94"/>
      <c r="G3" s="94"/>
      <c r="H3" s="95"/>
      <c r="I3" s="92"/>
    </row>
    <row r="4" spans="2:9" ht="12.75">
      <c r="B4" s="88">
        <v>42425</v>
      </c>
      <c r="C4" s="89" t="s">
        <v>20</v>
      </c>
      <c r="D4" s="90"/>
      <c r="E4" s="90"/>
      <c r="F4" s="90"/>
      <c r="G4" s="90"/>
      <c r="H4" s="91"/>
      <c r="I4" s="92"/>
    </row>
    <row r="5" spans="3:8" ht="12.75">
      <c r="C5" s="93"/>
      <c r="D5" s="94"/>
      <c r="E5" s="94"/>
      <c r="F5" s="94"/>
      <c r="G5" s="94"/>
      <c r="H5" s="9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3:U37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9"/>
      <c r="C3" s="16"/>
      <c r="D3" s="8"/>
      <c r="E3" s="27" t="s">
        <v>3</v>
      </c>
      <c r="F3" s="25"/>
      <c r="G3" s="26"/>
      <c r="H3" s="26"/>
      <c r="I3" s="27" t="s">
        <v>4</v>
      </c>
      <c r="J3" s="8"/>
      <c r="K3" s="8"/>
      <c r="L3" s="8"/>
      <c r="M3" s="8"/>
      <c r="N3" s="8"/>
      <c r="O3" s="8"/>
    </row>
    <row r="4" spans="2:15" ht="12.75">
      <c r="B4" s="9"/>
      <c r="C4" s="9"/>
      <c r="D4" s="8"/>
      <c r="E4" s="15">
        <f>FP</f>
        <v>43.5</v>
      </c>
      <c r="F4" s="8"/>
      <c r="G4" s="8"/>
      <c r="H4" s="8"/>
      <c r="I4" s="15">
        <f>IF(FPX=D6,D6+0.000001,IF(FPX=H6,H6-0.000001,FPX))</f>
        <v>43.5</v>
      </c>
      <c r="J4" s="8"/>
      <c r="K4" s="8"/>
      <c r="L4" s="8"/>
      <c r="M4" s="8"/>
      <c r="N4" s="8"/>
      <c r="O4" s="8"/>
    </row>
    <row r="5" spans="2:15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21" ht="12.75">
      <c r="B6" s="9"/>
      <c r="C6" s="32" t="s">
        <v>13</v>
      </c>
      <c r="D6" s="38">
        <v>29</v>
      </c>
      <c r="E6" s="38">
        <v>43.5</v>
      </c>
      <c r="F6" s="41">
        <v>58.02</v>
      </c>
      <c r="G6" s="41">
        <v>72.52</v>
      </c>
      <c r="H6" s="41">
        <v>87</v>
      </c>
      <c r="I6" s="81"/>
      <c r="J6" s="81"/>
      <c r="K6" s="9"/>
      <c r="L6" s="9"/>
      <c r="M6" s="9"/>
      <c r="N6" s="9"/>
      <c r="O6" s="9"/>
      <c r="P6" s="3"/>
      <c r="Q6" s="3"/>
      <c r="R6" s="3"/>
      <c r="S6" s="3"/>
      <c r="T6" s="3"/>
      <c r="U6" s="3"/>
    </row>
    <row r="7" spans="2:21" ht="14.25">
      <c r="B7" s="31"/>
      <c r="C7" s="10"/>
      <c r="D7" s="38">
        <v>2</v>
      </c>
      <c r="E7" s="38">
        <v>3</v>
      </c>
      <c r="F7" s="41">
        <v>4</v>
      </c>
      <c r="G7" s="41">
        <v>5</v>
      </c>
      <c r="H7" s="41">
        <v>6</v>
      </c>
      <c r="I7" s="33"/>
      <c r="J7" s="11"/>
      <c r="K7" s="8"/>
      <c r="L7" s="10"/>
      <c r="M7" s="11"/>
      <c r="N7" s="12"/>
      <c r="O7" s="12"/>
      <c r="P7" s="5"/>
      <c r="U7" s="5"/>
    </row>
    <row r="8" spans="2:21" ht="12.75"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2"/>
      <c r="O8" s="12"/>
      <c r="P8" s="5"/>
      <c r="U8" s="6"/>
    </row>
    <row r="9" spans="2:21" ht="13.5" thickBot="1">
      <c r="B9" s="8"/>
      <c r="C9" s="8"/>
      <c r="D9" s="8"/>
      <c r="E9" s="8"/>
      <c r="F9" s="8"/>
      <c r="G9" s="8"/>
      <c r="H9" s="8"/>
      <c r="I9" s="8"/>
      <c r="J9" s="9"/>
      <c r="K9" s="8"/>
      <c r="L9" s="8"/>
      <c r="M9" s="42" t="s">
        <v>2</v>
      </c>
      <c r="N9" s="57" t="s">
        <v>0</v>
      </c>
      <c r="O9" s="12"/>
      <c r="P9" s="5"/>
      <c r="U9" s="6"/>
    </row>
    <row r="10" spans="2:21" ht="13.5" thickBot="1">
      <c r="B10" s="10"/>
      <c r="C10" s="98" t="s">
        <v>14</v>
      </c>
      <c r="D10" s="99">
        <v>1.0110207164251694</v>
      </c>
      <c r="E10" s="100">
        <v>1.0739862135553888</v>
      </c>
      <c r="F10" s="100">
        <v>1.207413656043927</v>
      </c>
      <c r="G10" s="100">
        <v>1.3437078246001288</v>
      </c>
      <c r="H10" s="101">
        <v>1.4803852288390948</v>
      </c>
      <c r="I10" s="102"/>
      <c r="J10" s="102"/>
      <c r="K10" s="8"/>
      <c r="L10" s="103">
        <v>13.2</v>
      </c>
      <c r="M10" s="104">
        <f ca="1">FORECAST(FP,OFFSET(DT,0,MATCH(FP,FPIN,1)-1,1,2),OFFSET(FPIN,0,MATCH(FP,FPIN,1)-1,1,2))</f>
        <v>1.0739862135553886</v>
      </c>
      <c r="N10" s="80">
        <f>IF(FPX&lt;D6,"ERROR",IF(FPX&gt;H6,"ERROR",M10))</f>
        <v>1.0739862135553886</v>
      </c>
      <c r="O10" s="12"/>
      <c r="P10" s="5"/>
      <c r="U10" s="6"/>
    </row>
    <row r="11" spans="2:21" ht="13.5" thickBot="1">
      <c r="B11" s="10"/>
      <c r="C11" s="8"/>
      <c r="D11" s="8"/>
      <c r="E11" s="8"/>
      <c r="F11" s="8"/>
      <c r="G11" s="8"/>
      <c r="H11" s="8"/>
      <c r="I11" s="9"/>
      <c r="J11" s="9"/>
      <c r="K11" s="8"/>
      <c r="L11" s="8"/>
      <c r="M11" s="8"/>
      <c r="N11" s="8"/>
      <c r="O11" s="12"/>
      <c r="P11" s="5"/>
      <c r="U11" s="6"/>
    </row>
    <row r="12" spans="2:21" ht="13.5" thickBot="1">
      <c r="B12" s="10"/>
      <c r="C12" s="105" t="s">
        <v>16</v>
      </c>
      <c r="D12" s="106">
        <v>1405.9585335242705</v>
      </c>
      <c r="E12" s="107">
        <v>1727.1804601985561</v>
      </c>
      <c r="F12" s="107">
        <v>2002.7620071499612</v>
      </c>
      <c r="G12" s="107">
        <v>2244.956466000559</v>
      </c>
      <c r="H12" s="108">
        <v>2463.329676821561</v>
      </c>
      <c r="I12" s="40"/>
      <c r="J12" s="9"/>
      <c r="K12" s="8"/>
      <c r="L12" s="109"/>
      <c r="M12" s="104">
        <f ca="1">FORECAST(FP,OFFSET(Flow,0,MATCH(FP,FPIN,1)-1,1,2),OFFSET(FPIN,0,MATCH(FP,FPIN,1)-1,1,2))</f>
        <v>1727.1804601985561</v>
      </c>
      <c r="N12" s="80">
        <f>IF(FPX&lt;D6,"ERROR",IF(FPX&gt;H6,"ERROR",M12))</f>
        <v>1727.1804601985561</v>
      </c>
      <c r="O12" s="12"/>
      <c r="P12" s="5"/>
      <c r="U12" s="6"/>
    </row>
    <row r="13" spans="2:21" ht="12.75">
      <c r="B13" s="9"/>
      <c r="C13" s="11"/>
      <c r="D13" s="8"/>
      <c r="E13" s="8"/>
      <c r="F13" s="8"/>
      <c r="G13" s="8"/>
      <c r="H13" s="8"/>
      <c r="I13" s="35"/>
      <c r="J13" s="35"/>
      <c r="K13" s="8"/>
      <c r="L13" s="8"/>
      <c r="M13" s="30"/>
      <c r="N13" s="14"/>
      <c r="O13" s="12"/>
      <c r="P13" s="5"/>
      <c r="U13" s="5"/>
    </row>
    <row r="14" spans="2:21" ht="13.5" thickBot="1">
      <c r="B14" s="9"/>
      <c r="C14" s="10" t="s">
        <v>11</v>
      </c>
      <c r="D14" s="8"/>
      <c r="E14" s="8"/>
      <c r="F14" s="8"/>
      <c r="G14" s="8"/>
      <c r="H14" s="8"/>
      <c r="I14" s="35"/>
      <c r="J14" s="35"/>
      <c r="K14" s="8"/>
      <c r="L14" s="8"/>
      <c r="M14" s="42" t="s">
        <v>2</v>
      </c>
      <c r="N14" s="57" t="s">
        <v>0</v>
      </c>
      <c r="O14" s="12"/>
      <c r="P14" s="5"/>
      <c r="U14" s="5"/>
    </row>
    <row r="15" spans="2:21" ht="12.75">
      <c r="B15" s="9"/>
      <c r="C15" s="38">
        <v>8</v>
      </c>
      <c r="D15" s="69">
        <v>232.8317593158996</v>
      </c>
      <c r="E15" s="70">
        <v>255.53791291399307</v>
      </c>
      <c r="F15" s="71">
        <v>289.7046289635451</v>
      </c>
      <c r="G15" s="71">
        <v>226.51176491930397</v>
      </c>
      <c r="H15" s="83">
        <v>232.40085024637503</v>
      </c>
      <c r="I15" s="40"/>
      <c r="J15" s="39"/>
      <c r="K15" s="8"/>
      <c r="L15" s="63">
        <f aca="true" t="shared" si="0" ref="L15:L20">C15</f>
        <v>8</v>
      </c>
      <c r="M15" s="59">
        <f aca="true" ca="1" t="shared" si="1" ref="M15:M20">FORECAST(FP,OFFSET(D15:H15,0,MATCH(FP,FPIN,1)-1,1,2),OFFSET(FPIN,0,MATCH(FP,FPIN,1)-1,1,2))</f>
        <v>255.53791291399307</v>
      </c>
      <c r="N15" s="59">
        <f aca="true" t="shared" si="2" ref="N15:N20">IF(FPX&lt;D$6,"ERROR",IF(FPX&gt;H$6,"ERROR",M15))</f>
        <v>255.53791291399307</v>
      </c>
      <c r="O15" s="12"/>
      <c r="P15" s="5"/>
      <c r="Q15" s="5"/>
      <c r="R15" s="5"/>
      <c r="S15" s="5"/>
      <c r="T15" s="5"/>
      <c r="U15" s="5"/>
    </row>
    <row r="16" spans="2:21" ht="12.75">
      <c r="B16" s="9"/>
      <c r="C16" s="38">
        <v>9.6</v>
      </c>
      <c r="D16" s="72">
        <v>168.4186655826952</v>
      </c>
      <c r="E16" s="68">
        <v>176.7390581824057</v>
      </c>
      <c r="F16" s="40">
        <v>181.89504476629236</v>
      </c>
      <c r="G16" s="40">
        <v>176.89085729620498</v>
      </c>
      <c r="H16" s="84">
        <v>180.33903439343644</v>
      </c>
      <c r="I16" s="40"/>
      <c r="J16" s="39"/>
      <c r="K16" s="8"/>
      <c r="L16" s="64">
        <f t="shared" si="0"/>
        <v>9.6</v>
      </c>
      <c r="M16" s="60">
        <f ca="1" t="shared" si="1"/>
        <v>176.7390581824057</v>
      </c>
      <c r="N16" s="60">
        <f t="shared" si="2"/>
        <v>176.7390581824057</v>
      </c>
      <c r="O16" s="12"/>
      <c r="P16" s="5"/>
      <c r="T16" s="4"/>
      <c r="U16" s="5"/>
    </row>
    <row r="17" spans="2:21" ht="12.75">
      <c r="B17" s="9"/>
      <c r="C17" s="38">
        <v>11.2</v>
      </c>
      <c r="D17" s="72">
        <v>129.14825058128787</v>
      </c>
      <c r="E17" s="39">
        <v>131.62293412354873</v>
      </c>
      <c r="F17" s="40">
        <v>129.92651765112296</v>
      </c>
      <c r="G17" s="40">
        <v>134.57108631334998</v>
      </c>
      <c r="H17" s="84">
        <v>136.27113552657056</v>
      </c>
      <c r="I17" s="40"/>
      <c r="J17" s="39"/>
      <c r="K17" s="8"/>
      <c r="L17" s="64">
        <f t="shared" si="0"/>
        <v>11.2</v>
      </c>
      <c r="M17" s="60">
        <f ca="1" t="shared" si="1"/>
        <v>131.62293412354873</v>
      </c>
      <c r="N17" s="60">
        <f t="shared" si="2"/>
        <v>131.62293412354873</v>
      </c>
      <c r="O17" s="12"/>
      <c r="P17" s="5"/>
      <c r="T17" s="2"/>
      <c r="U17" s="6"/>
    </row>
    <row r="18" spans="2:21" ht="12.75">
      <c r="B18" s="9"/>
      <c r="C18" s="38">
        <v>12.8</v>
      </c>
      <c r="D18" s="72">
        <v>104.55696070641083</v>
      </c>
      <c r="E18" s="40">
        <v>104.89793173066137</v>
      </c>
      <c r="F18" s="40">
        <v>104.39227619063203</v>
      </c>
      <c r="G18" s="40">
        <v>104.55038858665955</v>
      </c>
      <c r="H18" s="84">
        <v>104.8918491181212</v>
      </c>
      <c r="I18" s="40"/>
      <c r="J18" s="39"/>
      <c r="K18" s="8"/>
      <c r="L18" s="64">
        <f t="shared" si="0"/>
        <v>12.8</v>
      </c>
      <c r="M18" s="60">
        <f ca="1" t="shared" si="1"/>
        <v>104.89793173066137</v>
      </c>
      <c r="N18" s="60">
        <f t="shared" si="2"/>
        <v>104.89793173066137</v>
      </c>
      <c r="O18" s="12"/>
      <c r="P18" s="5"/>
      <c r="T18" s="2"/>
      <c r="U18" s="6"/>
    </row>
    <row r="19" spans="2:21" ht="12.75">
      <c r="B19" s="9"/>
      <c r="C19" s="41">
        <v>14.4</v>
      </c>
      <c r="D19" s="72">
        <v>87.49510259999693</v>
      </c>
      <c r="E19" s="40">
        <v>86.49652430031412</v>
      </c>
      <c r="F19" s="40">
        <v>86.18698003937817</v>
      </c>
      <c r="G19" s="68">
        <v>86.04337407648771</v>
      </c>
      <c r="H19" s="73">
        <v>85.46343730815063</v>
      </c>
      <c r="I19" s="68"/>
      <c r="J19" s="68"/>
      <c r="K19" s="8"/>
      <c r="L19" s="64">
        <f t="shared" si="0"/>
        <v>14.4</v>
      </c>
      <c r="M19" s="60">
        <f ca="1" t="shared" si="1"/>
        <v>86.49652430031412</v>
      </c>
      <c r="N19" s="61">
        <f t="shared" si="2"/>
        <v>86.49652430031412</v>
      </c>
      <c r="O19" s="12"/>
      <c r="P19" s="5"/>
      <c r="T19" s="2"/>
      <c r="U19" s="6"/>
    </row>
    <row r="20" spans="2:21" ht="13.5" thickBot="1">
      <c r="B20" s="9"/>
      <c r="C20" s="41">
        <v>16</v>
      </c>
      <c r="D20" s="74">
        <v>76.29341689604723</v>
      </c>
      <c r="E20" s="75">
        <v>74.62603310011488</v>
      </c>
      <c r="F20" s="75">
        <v>72.29621700825972</v>
      </c>
      <c r="G20" s="75">
        <v>72.7193230693329</v>
      </c>
      <c r="H20" s="85">
        <v>72.03928583169355</v>
      </c>
      <c r="I20" s="68"/>
      <c r="J20" s="40"/>
      <c r="K20" s="8"/>
      <c r="L20" s="65">
        <f t="shared" si="0"/>
        <v>16</v>
      </c>
      <c r="M20" s="62">
        <f ca="1" t="shared" si="1"/>
        <v>74.6260331001149</v>
      </c>
      <c r="N20" s="62">
        <f t="shared" si="2"/>
        <v>74.6260331001149</v>
      </c>
      <c r="O20" s="12"/>
      <c r="P20" s="5"/>
      <c r="T20" s="2"/>
      <c r="U20" s="6"/>
    </row>
    <row r="21" spans="2:21" ht="12.75">
      <c r="B21" s="9"/>
      <c r="C21" s="42"/>
      <c r="D21" s="30"/>
      <c r="E21" s="30"/>
      <c r="F21" s="30"/>
      <c r="G21" s="47"/>
      <c r="H21" s="45"/>
      <c r="I21" s="34"/>
      <c r="J21" s="36"/>
      <c r="K21" s="8"/>
      <c r="L21" s="8"/>
      <c r="M21" s="30"/>
      <c r="N21" s="14"/>
      <c r="O21" s="12"/>
      <c r="P21" s="5"/>
      <c r="T21" s="2"/>
      <c r="U21" s="6"/>
    </row>
    <row r="22" spans="2:21" ht="13.5" thickBot="1">
      <c r="B22" s="9"/>
      <c r="C22" s="42" t="s">
        <v>12</v>
      </c>
      <c r="D22" s="30"/>
      <c r="E22" s="30"/>
      <c r="F22" s="30"/>
      <c r="G22" s="47"/>
      <c r="H22" s="45"/>
      <c r="I22" s="34"/>
      <c r="J22" s="36"/>
      <c r="K22" s="8"/>
      <c r="L22" s="8"/>
      <c r="M22" s="42" t="s">
        <v>2</v>
      </c>
      <c r="N22" s="57" t="s">
        <v>0</v>
      </c>
      <c r="O22" s="8"/>
      <c r="P22" s="5"/>
      <c r="T22" s="5"/>
      <c r="U22" s="5"/>
    </row>
    <row r="23" spans="2:21" ht="12.75">
      <c r="B23" s="9"/>
      <c r="C23" s="67">
        <v>0</v>
      </c>
      <c r="D23" s="76">
        <v>0</v>
      </c>
      <c r="E23" s="43">
        <v>0</v>
      </c>
      <c r="F23" s="43">
        <v>0</v>
      </c>
      <c r="G23" s="43">
        <v>0</v>
      </c>
      <c r="H23" s="44">
        <v>0</v>
      </c>
      <c r="I23" s="45"/>
      <c r="J23" s="45"/>
      <c r="K23" s="8"/>
      <c r="L23" s="63">
        <f aca="true" t="shared" si="3" ref="L23:L28">C23</f>
        <v>0</v>
      </c>
      <c r="M23" s="54">
        <f aca="true" ca="1" t="shared" si="4" ref="M23:M28">FORECAST(FP,OFFSET(D23:H23,0,MATCH(FP,FPIN,1)-1,1,2),OFFSET(FPIN,0,MATCH(FP,FPIN,1)-1,1,2))</f>
        <v>0</v>
      </c>
      <c r="N23" s="54">
        <f aca="true" t="shared" si="5" ref="N23:N28">IF(FPX&lt;D$6,"ERROR",IF(FPX&gt;H$6,"ERROR",M23))</f>
        <v>0</v>
      </c>
      <c r="O23" s="10"/>
      <c r="P23" s="5"/>
      <c r="T23" s="5"/>
      <c r="U23" s="5"/>
    </row>
    <row r="24" spans="2:21" ht="12.75">
      <c r="B24" s="9"/>
      <c r="C24" s="67">
        <v>0.16</v>
      </c>
      <c r="D24" s="77">
        <v>0.27691224536603043</v>
      </c>
      <c r="E24" s="45">
        <v>0.3224102296799163</v>
      </c>
      <c r="F24" s="45">
        <v>0.3170441768447089</v>
      </c>
      <c r="G24" s="45">
        <v>0.2990437559773104</v>
      </c>
      <c r="H24" s="46">
        <v>0.2943772877009841</v>
      </c>
      <c r="I24" s="45"/>
      <c r="J24" s="82"/>
      <c r="K24" s="8"/>
      <c r="L24" s="64">
        <f t="shared" si="3"/>
        <v>0.16</v>
      </c>
      <c r="M24" s="55">
        <f ca="1" t="shared" si="4"/>
        <v>0.32241022967991634</v>
      </c>
      <c r="N24" s="55">
        <f t="shared" si="5"/>
        <v>0.32241022967991634</v>
      </c>
      <c r="O24" s="13"/>
      <c r="P24" s="5"/>
      <c r="Q24" s="5"/>
      <c r="R24" s="5"/>
      <c r="S24" s="5"/>
      <c r="T24" s="5"/>
      <c r="U24" s="5"/>
    </row>
    <row r="25" spans="2:21" ht="12.75">
      <c r="B25" s="9"/>
      <c r="C25" s="67">
        <v>0.49</v>
      </c>
      <c r="D25" s="77">
        <v>0.3990344111948581</v>
      </c>
      <c r="E25" s="45">
        <v>0.44461563620753236</v>
      </c>
      <c r="F25" s="45">
        <v>0.4443636952440806</v>
      </c>
      <c r="G25" s="45">
        <v>0.4414731332262381</v>
      </c>
      <c r="H25" s="46">
        <v>0.4520117498621542</v>
      </c>
      <c r="I25" s="45"/>
      <c r="J25" s="45"/>
      <c r="K25" s="8"/>
      <c r="L25" s="64">
        <f t="shared" si="3"/>
        <v>0.49</v>
      </c>
      <c r="M25" s="55">
        <f ca="1" t="shared" si="4"/>
        <v>0.44461563620753236</v>
      </c>
      <c r="N25" s="55">
        <f t="shared" si="5"/>
        <v>0.44461563620753236</v>
      </c>
      <c r="O25" s="13"/>
      <c r="P25" s="5"/>
      <c r="Q25" s="7"/>
      <c r="R25" s="5"/>
      <c r="S25" s="5"/>
      <c r="T25" s="5"/>
      <c r="U25" s="5"/>
    </row>
    <row r="26" spans="2:21" ht="12.75">
      <c r="B26" s="9"/>
      <c r="C26" s="67">
        <v>0.81</v>
      </c>
      <c r="D26" s="77">
        <v>0.7874259276988133</v>
      </c>
      <c r="E26" s="45">
        <v>0.8311316637000365</v>
      </c>
      <c r="F26" s="45">
        <v>0.8198266091397195</v>
      </c>
      <c r="G26" s="45">
        <v>0.8011927163403825</v>
      </c>
      <c r="H26" s="46">
        <v>0.8041372648143192</v>
      </c>
      <c r="I26" s="45"/>
      <c r="J26" s="45"/>
      <c r="K26" s="8"/>
      <c r="L26" s="64">
        <f t="shared" si="3"/>
        <v>0.81</v>
      </c>
      <c r="M26" s="55">
        <f ca="1" t="shared" si="4"/>
        <v>0.8311316637000365</v>
      </c>
      <c r="N26" s="55">
        <f t="shared" si="5"/>
        <v>0.8311316637000365</v>
      </c>
      <c r="O26" s="13"/>
      <c r="P26" s="3"/>
      <c r="Q26" s="3"/>
      <c r="R26" s="3"/>
      <c r="S26" s="3"/>
      <c r="T26" s="3"/>
      <c r="U26" s="3"/>
    </row>
    <row r="27" spans="2:21" ht="12.75">
      <c r="B27" s="9"/>
      <c r="C27" s="67">
        <v>1</v>
      </c>
      <c r="D27" s="77">
        <v>0.9553927060147511</v>
      </c>
      <c r="E27" s="45">
        <v>0.9768073343550625</v>
      </c>
      <c r="F27" s="45">
        <v>0.9746971079898156</v>
      </c>
      <c r="G27" s="45">
        <v>0.9689090635244925</v>
      </c>
      <c r="H27" s="46">
        <v>0.9783215039130758</v>
      </c>
      <c r="I27" s="45"/>
      <c r="J27" s="45"/>
      <c r="K27" s="8"/>
      <c r="L27" s="64">
        <f t="shared" si="3"/>
        <v>1</v>
      </c>
      <c r="M27" s="55">
        <f ca="1" t="shared" si="4"/>
        <v>0.9768073343550624</v>
      </c>
      <c r="N27" s="58">
        <f t="shared" si="5"/>
        <v>0.9768073343550624</v>
      </c>
      <c r="O27" s="13"/>
      <c r="P27" s="5"/>
      <c r="Q27" s="5"/>
      <c r="R27" s="5"/>
      <c r="S27" s="5"/>
      <c r="T27" s="5"/>
      <c r="U27" s="3"/>
    </row>
    <row r="28" spans="2:21" ht="13.5" thickBot="1">
      <c r="B28" s="9"/>
      <c r="C28" s="67">
        <v>2</v>
      </c>
      <c r="D28" s="78">
        <v>2</v>
      </c>
      <c r="E28" s="79">
        <v>2</v>
      </c>
      <c r="F28" s="79">
        <v>2</v>
      </c>
      <c r="G28" s="79">
        <v>2</v>
      </c>
      <c r="H28" s="48">
        <v>2</v>
      </c>
      <c r="I28" s="45"/>
      <c r="J28" s="45"/>
      <c r="K28" s="8"/>
      <c r="L28" s="65">
        <f t="shared" si="3"/>
        <v>2</v>
      </c>
      <c r="M28" s="56">
        <f ca="1" t="shared" si="4"/>
        <v>2</v>
      </c>
      <c r="N28" s="56">
        <f t="shared" si="5"/>
        <v>2</v>
      </c>
      <c r="O28" s="13"/>
      <c r="P28" s="5"/>
      <c r="Q28" s="5"/>
      <c r="R28" s="5"/>
      <c r="S28" s="5"/>
      <c r="T28" s="5"/>
      <c r="U28" s="3"/>
    </row>
    <row r="29" spans="2:21" ht="12.75">
      <c r="B29" s="9"/>
      <c r="C29" s="9"/>
      <c r="D29" s="40"/>
      <c r="E29" s="8"/>
      <c r="F29" s="8"/>
      <c r="G29" s="8"/>
      <c r="H29" s="8"/>
      <c r="I29" s="9"/>
      <c r="J29" s="9"/>
      <c r="K29" s="9"/>
      <c r="L29" s="30"/>
      <c r="M29" s="14"/>
      <c r="N29" s="12"/>
      <c r="O29" s="12"/>
      <c r="P29" s="3"/>
      <c r="Q29" s="3"/>
      <c r="R29" s="3"/>
      <c r="S29" s="3"/>
      <c r="T29" s="3"/>
      <c r="U29" s="3"/>
    </row>
    <row r="30" spans="2:15" ht="12.75">
      <c r="B30" s="32"/>
      <c r="C30" s="37"/>
      <c r="D30" s="122"/>
      <c r="E30" s="122"/>
      <c r="F30" s="122"/>
      <c r="G30" s="122"/>
      <c r="H30" s="122"/>
      <c r="I30" s="9"/>
      <c r="J30" s="9"/>
      <c r="K30" s="8"/>
      <c r="L30" s="13"/>
      <c r="M30" s="14"/>
      <c r="N30" s="12"/>
      <c r="O30" s="12"/>
    </row>
    <row r="31" spans="2:15" ht="12.75">
      <c r="B31" s="32"/>
      <c r="C31" s="37"/>
      <c r="D31" s="123"/>
      <c r="E31" s="123"/>
      <c r="F31" s="123"/>
      <c r="G31" s="123"/>
      <c r="H31" s="123"/>
      <c r="J31" s="9"/>
      <c r="K31" s="8"/>
      <c r="L31" s="8"/>
      <c r="M31" s="8"/>
      <c r="N31" s="8"/>
      <c r="O31" s="8"/>
    </row>
    <row r="32" spans="2:15" ht="12.75">
      <c r="B32" s="32"/>
      <c r="C32" s="9"/>
      <c r="D32" s="123"/>
      <c r="E32" s="124"/>
      <c r="F32" s="124"/>
      <c r="G32" s="124"/>
      <c r="H32" s="124"/>
      <c r="I32" s="124"/>
      <c r="J32" s="9"/>
      <c r="K32" s="8"/>
      <c r="L32" s="8"/>
      <c r="M32" s="8"/>
      <c r="N32" s="8"/>
      <c r="O32" s="8"/>
    </row>
    <row r="33" spans="2:15" ht="12.75">
      <c r="B33" s="32"/>
      <c r="C33" s="16"/>
      <c r="D33" s="123"/>
      <c r="E33" s="124"/>
      <c r="F33" s="124"/>
      <c r="G33" s="124"/>
      <c r="H33" s="124"/>
      <c r="I33" s="124"/>
      <c r="J33" s="9"/>
      <c r="K33" s="8"/>
      <c r="L33" s="8"/>
      <c r="M33" s="8"/>
      <c r="N33" s="8"/>
      <c r="O33" s="8"/>
    </row>
    <row r="34" spans="2:15" ht="12.75">
      <c r="B34" s="9"/>
      <c r="C34" s="16"/>
      <c r="E34" s="124"/>
      <c r="F34" s="124"/>
      <c r="G34" s="124"/>
      <c r="H34" s="124"/>
      <c r="I34" s="124"/>
      <c r="J34" s="9"/>
      <c r="K34" s="8"/>
      <c r="L34" s="8"/>
      <c r="M34" s="8"/>
      <c r="N34" s="8"/>
      <c r="O34" s="8"/>
    </row>
    <row r="35" spans="2:15" ht="12.75">
      <c r="B35" s="9"/>
      <c r="C35" s="16"/>
      <c r="E35" s="124"/>
      <c r="F35" s="124"/>
      <c r="G35" s="124"/>
      <c r="H35" s="124"/>
      <c r="I35" s="124"/>
      <c r="J35" s="9"/>
      <c r="K35" s="8"/>
      <c r="L35" s="8"/>
      <c r="M35" s="8"/>
      <c r="N35" s="8"/>
      <c r="O35" s="8"/>
    </row>
    <row r="36" spans="2:15" ht="12.75">
      <c r="B36" s="9"/>
      <c r="C36" s="9"/>
      <c r="D36" s="9"/>
      <c r="E36" s="125"/>
      <c r="F36" s="125"/>
      <c r="G36" s="125"/>
      <c r="H36" s="125"/>
      <c r="I36" s="125"/>
      <c r="J36" s="9"/>
      <c r="K36" s="8"/>
      <c r="L36" s="8"/>
      <c r="M36" s="8"/>
      <c r="N36" s="8"/>
      <c r="O36" s="8"/>
    </row>
    <row r="37" spans="2:15" ht="12.75">
      <c r="B37" s="8"/>
      <c r="C37" s="8"/>
      <c r="D37" s="8"/>
      <c r="E37" s="126"/>
      <c r="F37" s="126"/>
      <c r="G37" s="126"/>
      <c r="H37" s="126"/>
      <c r="I37" s="126"/>
      <c r="J37" s="8"/>
      <c r="K37" s="8"/>
      <c r="L37" s="8"/>
      <c r="M37" s="8"/>
      <c r="N37" s="8"/>
      <c r="O37" s="8"/>
    </row>
  </sheetData>
  <sheetProtection password="C7F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2016-03-14T17:26:29Z</dcterms:modified>
  <cp:category/>
  <cp:version/>
  <cp:contentType/>
  <cp:contentStatus/>
</cp:coreProperties>
</file>